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61" yWindow="65491" windowWidth="4260" windowHeight="2565" tabRatio="865" activeTab="0"/>
  </bookViews>
  <sheets>
    <sheet name="BDI" sheetId="1" r:id="rId1"/>
  </sheets>
  <definedNames>
    <definedName name="_xlnm.Print_Area" localSheetId="0">'BDI'!$A$1:$O$87</definedName>
    <definedName name="iv">'BDI'!$CT$38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<sst xmlns="http://schemas.openxmlformats.org/spreadsheetml/2006/main" count="73" uniqueCount="59">
  <si>
    <t>Escolha o tipo de obra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</si>
  <si>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</si>
  <si>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</si>
  <si>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</si>
  <si>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</si>
  <si>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</si>
  <si>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</si>
  <si>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DESONERADO</t>
  </si>
  <si>
    <t>Impostos: PIS</t>
  </si>
  <si>
    <t>Impostos: COFINS</t>
  </si>
  <si>
    <t>Edifícios</t>
  </si>
  <si>
    <t>Rodovias</t>
  </si>
  <si>
    <t>Redes</t>
  </si>
  <si>
    <t>Elétrica</t>
  </si>
  <si>
    <t>Portos</t>
  </si>
  <si>
    <t>Equipamentos</t>
  </si>
  <si>
    <t>Mín:</t>
  </si>
  <si>
    <t>Máx:</t>
  </si>
  <si>
    <t>Obras que se enquadram no tipo escolhido:</t>
  </si>
  <si>
    <t>Cálculo s/ os 2%</t>
  </si>
  <si>
    <t>Mín</t>
  </si>
  <si>
    <t>Máx</t>
  </si>
  <si>
    <t>Falta preencher algum item do BDI:</t>
  </si>
  <si>
    <t>Escolha o regime de contribuição</t>
  </si>
  <si>
    <t>Em atenção ao estabelecido pelo Acórdão 2622/2013 – TCU – Plenário reformamos a orientação e indicamos a utilização dos seguintes parâmetros para taxas de BDI:</t>
  </si>
  <si>
    <t>OBSERVAÇÕES</t>
  </si>
  <si>
    <t>Parâmetro</t>
  </si>
  <si>
    <t>%</t>
  </si>
  <si>
    <t>Verificação</t>
  </si>
  <si>
    <t>Administração Central</t>
  </si>
  <si>
    <t>Seguros e Garantias</t>
  </si>
  <si>
    <t>Riscos</t>
  </si>
  <si>
    <t>Despesas Financeiras</t>
  </si>
  <si>
    <t>Lucro</t>
  </si>
  <si>
    <t>Impostos: ISS (mun.)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</si>
  <si>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</si>
  <si>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</si>
  <si>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</si>
  <si>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</si>
  <si>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</si>
  <si>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</si>
  <si>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Tipo de obra:</t>
  </si>
  <si>
    <t>Tomador:</t>
  </si>
  <si>
    <t>Município:</t>
  </si>
  <si>
    <t>SEM DESONERAÇÃO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</si>
  <si>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</si>
  <si>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</si>
  <si>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Desonerado</t>
  </si>
  <si>
    <t>Onerado</t>
  </si>
  <si>
    <t>Alternativa mais vantajosa para a Administração Pública:</t>
  </si>
  <si>
    <t>Regime de desoneração (4,5%)</t>
  </si>
  <si>
    <t>Cálculo c/ os desonerado</t>
  </si>
  <si>
    <t>Selecione o CPRB</t>
  </si>
  <si>
    <t xml:space="preserve"> de tributação da folha de pagamento, para a elaboração do orçamento relativo às obras do presente contrato de repasse, por se tratar da opção mais vantajosa para a administração pública. </t>
  </si>
  <si>
    <t xml:space="preserve">Declaramos que será adotado o regime </t>
  </si>
  <si>
    <t>Prefeitura Municipal de Coxilha</t>
  </si>
  <si>
    <t>Coxilha - RS</t>
  </si>
  <si>
    <t>Ildo José Orth                                                                                                 Prefeito Municipal de Coxilha</t>
  </si>
  <si>
    <t>Marcos André Miozzo Zavodnik                                      Engenheiro Civil - CREA: RS167892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</si>
</sst>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dd\ &quot;de&quot;\ mmmm\ &quot;de&quot;\ yyyy"/>
    <numFmt numFmtId="175" formatCode="[$-416]dddd\,\ d&quot; de &quot;mmmm&quot; de &quot;yyyy"/>
    <numFmt numFmtId="176" formatCode="0.0%"/>
    <numFmt numFmtId="177" formatCode="0.000%"/>
    <numFmt numFmtId="178" formatCode="0.0000%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0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10" fontId="0" fillId="0" borderId="0" xfId="52" applyNumberFormat="1" applyFont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0" fontId="0" fillId="0" borderId="13" xfId="52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0" fontId="0" fillId="0" borderId="14" xfId="52" applyNumberFormat="1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/>
      <protection/>
    </xf>
    <xf numFmtId="10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0" fontId="1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3" borderId="23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 locked="0"/>
    </xf>
    <xf numFmtId="0" fontId="12" fillId="33" borderId="26" xfId="0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0" fontId="12" fillId="33" borderId="28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10" fontId="1" fillId="33" borderId="21" xfId="0" applyNumberFormat="1" applyFont="1" applyFill="1" applyBorder="1" applyAlignment="1" applyProtection="1">
      <alignment horizontal="center" vertical="center"/>
      <protection locked="0"/>
    </xf>
    <xf numFmtId="1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10" fontId="6" fillId="0" borderId="19" xfId="0" applyNumberFormat="1" applyFont="1" applyBorder="1" applyAlignment="1" applyProtection="1">
      <alignment horizontal="center" vertical="center" wrapText="1"/>
      <protection/>
    </xf>
    <xf numFmtId="10" fontId="6" fillId="0" borderId="20" xfId="0" applyNumberFormat="1" applyFont="1" applyBorder="1" applyAlignment="1" applyProtection="1">
      <alignment horizontal="center" vertical="center" wrapText="1"/>
      <protection/>
    </xf>
    <xf numFmtId="10" fontId="6" fillId="0" borderId="21" xfId="0" applyNumberFormat="1" applyFont="1" applyBorder="1" applyAlignment="1" applyProtection="1">
      <alignment horizontal="center" vertical="center" wrapText="1"/>
      <protection/>
    </xf>
    <xf numFmtId="10" fontId="6" fillId="0" borderId="22" xfId="0" applyNumberFormat="1" applyFont="1" applyBorder="1" applyAlignment="1" applyProtection="1">
      <alignment horizontal="center" vertical="center" wrapText="1"/>
      <protection/>
    </xf>
    <xf numFmtId="10" fontId="6" fillId="0" borderId="0" xfId="0" applyNumberFormat="1" applyFont="1" applyBorder="1" applyAlignment="1" applyProtection="1">
      <alignment horizontal="center" vertical="center" wrapText="1"/>
      <protection/>
    </xf>
    <xf numFmtId="10" fontId="6" fillId="0" borderId="23" xfId="0" applyNumberFormat="1" applyFont="1" applyBorder="1" applyAlignment="1" applyProtection="1">
      <alignment horizontal="center" vertical="center" wrapText="1"/>
      <protection/>
    </xf>
    <xf numFmtId="10" fontId="6" fillId="0" borderId="12" xfId="0" applyNumberFormat="1" applyFont="1" applyBorder="1" applyAlignment="1" applyProtection="1">
      <alignment horizontal="center" vertical="center" wrapText="1"/>
      <protection/>
    </xf>
    <xf numFmtId="10" fontId="6" fillId="0" borderId="13" xfId="0" applyNumberFormat="1" applyFont="1" applyBorder="1" applyAlignment="1" applyProtection="1">
      <alignment horizontal="center" vertical="center" wrapText="1"/>
      <protection/>
    </xf>
    <xf numFmtId="10" fontId="6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38</xdr:row>
      <xdr:rowOff>66675</xdr:rowOff>
    </xdr:from>
    <xdr:to>
      <xdr:col>13</xdr:col>
      <xdr:colOff>466725</xdr:colOff>
      <xdr:row>42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267575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37</xdr:row>
      <xdr:rowOff>38100</xdr:rowOff>
    </xdr:from>
    <xdr:to>
      <xdr:col>13</xdr:col>
      <xdr:colOff>257175</xdr:colOff>
      <xdr:row>38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6450" y="6991350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65"/>
  <sheetViews>
    <sheetView showGridLines="0" tabSelected="1" view="pageBreakPreview" zoomScale="85" zoomScaleNormal="85" zoomScaleSheetLayoutView="85" zoomScalePageLayoutView="0" workbookViewId="0" topLeftCell="A1">
      <selection activeCell="F40" sqref="F40"/>
    </sheetView>
  </sheetViews>
  <sheetFormatPr defaultColWidth="0" defaultRowHeight="12.75" zeroHeight="1"/>
  <cols>
    <col min="1" max="1" width="2.57421875" style="1" customWidth="1"/>
    <col min="2" max="2" width="4.7109375" style="1" bestFit="1" customWidth="1"/>
    <col min="3" max="3" width="8.421875" style="1" customWidth="1"/>
    <col min="4" max="4" width="5.140625" style="1" bestFit="1" customWidth="1"/>
    <col min="5" max="5" width="11.00390625" style="1" customWidth="1"/>
    <col min="6" max="6" width="7.8515625" style="1" customWidth="1"/>
    <col min="7" max="7" width="23.28125" style="1" customWidth="1"/>
    <col min="8" max="8" width="23.421875" style="1" customWidth="1"/>
    <col min="9" max="13" width="9.140625" style="1" customWidth="1"/>
    <col min="14" max="14" width="8.421875" style="1" customWidth="1"/>
    <col min="15" max="15" width="1.57421875" style="1" customWidth="1"/>
    <col min="16" max="251" width="39.8515625" style="1" hidden="1" customWidth="1"/>
    <col min="252" max="252" width="9.8515625" style="1" hidden="1" customWidth="1"/>
    <col min="253" max="255" width="39.8515625" style="1" hidden="1" customWidth="1"/>
    <col min="256" max="16384" width="3.421875" style="1" hidden="1" customWidth="1"/>
  </cols>
  <sheetData>
    <row r="1" ht="14.25" customHeight="1"/>
    <row r="2" spans="2:18" ht="15.75" customHeight="1">
      <c r="B2" s="64" t="s">
        <v>42</v>
      </c>
      <c r="C2" s="65"/>
      <c r="D2" s="65"/>
      <c r="E2" s="65"/>
      <c r="F2" s="65"/>
      <c r="G2" s="66"/>
      <c r="H2" s="60" t="s">
        <v>55</v>
      </c>
      <c r="I2" s="60"/>
      <c r="J2" s="60"/>
      <c r="K2" s="60"/>
      <c r="L2" s="60"/>
      <c r="M2" s="60"/>
      <c r="N2" s="61"/>
      <c r="O2" s="18"/>
      <c r="P2" s="18"/>
      <c r="Q2" s="18"/>
      <c r="R2" s="18"/>
    </row>
    <row r="3" spans="2:18" ht="16.5" customHeight="1" thickBot="1">
      <c r="B3" s="67" t="s">
        <v>43</v>
      </c>
      <c r="C3" s="68"/>
      <c r="D3" s="68"/>
      <c r="E3" s="68"/>
      <c r="F3" s="68"/>
      <c r="G3" s="69"/>
      <c r="H3" s="62" t="s">
        <v>56</v>
      </c>
      <c r="I3" s="62"/>
      <c r="J3" s="62"/>
      <c r="K3" s="62"/>
      <c r="L3" s="62"/>
      <c r="M3" s="62"/>
      <c r="N3" s="63"/>
      <c r="O3" s="18"/>
      <c r="P3" s="18"/>
      <c r="Q3" s="18"/>
      <c r="R3" s="18"/>
    </row>
    <row r="4" ht="13.5" thickBot="1"/>
    <row r="5" spans="2:14" ht="12.75" customHeight="1">
      <c r="B5" s="82" t="s">
        <v>24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2:14" ht="13.5" thickBo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2:17" ht="12.75" customHeight="1">
      <c r="B7" s="74" t="s">
        <v>41</v>
      </c>
      <c r="C7" s="75"/>
      <c r="D7" s="75"/>
      <c r="E7" s="76"/>
      <c r="F7" s="36" t="s">
        <v>37</v>
      </c>
      <c r="G7" s="37"/>
      <c r="H7" s="38"/>
      <c r="I7" s="74" t="s">
        <v>18</v>
      </c>
      <c r="J7" s="75"/>
      <c r="K7" s="75"/>
      <c r="L7" s="75"/>
      <c r="M7" s="75"/>
      <c r="N7" s="76"/>
      <c r="Q7" s="1" t="s">
        <v>52</v>
      </c>
    </row>
    <row r="8" spans="2:17" ht="12.75">
      <c r="B8" s="87"/>
      <c r="C8" s="88"/>
      <c r="D8" s="88"/>
      <c r="E8" s="89"/>
      <c r="F8" s="39"/>
      <c r="G8" s="40"/>
      <c r="H8" s="41"/>
      <c r="I8" s="28" t="str">
        <f>IF(F7=S13,S20,IF(F7=S14,S21,IF(F7=S15,S22,IF(F7=S16,S23,IF(F7=S17,S24,IF(F7=S18,S25,""))))))</f>
        <v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v>
      </c>
      <c r="J8" s="29"/>
      <c r="K8" s="29"/>
      <c r="L8" s="29"/>
      <c r="M8" s="29"/>
      <c r="N8" s="30"/>
      <c r="Q8" s="1" t="s">
        <v>47</v>
      </c>
    </row>
    <row r="9" spans="2:19" ht="12.75" customHeight="1" thickBot="1">
      <c r="B9" s="90"/>
      <c r="C9" s="91"/>
      <c r="D9" s="91"/>
      <c r="E9" s="92"/>
      <c r="F9" s="42"/>
      <c r="G9" s="43"/>
      <c r="H9" s="44"/>
      <c r="I9" s="28"/>
      <c r="J9" s="29"/>
      <c r="K9" s="29"/>
      <c r="L9" s="29"/>
      <c r="M9" s="29"/>
      <c r="N9" s="30"/>
      <c r="Q9" s="14" t="s">
        <v>48</v>
      </c>
      <c r="S9" s="1" t="s">
        <v>0</v>
      </c>
    </row>
    <row r="10" spans="2:19" ht="12.75">
      <c r="B10" s="45" t="s">
        <v>49</v>
      </c>
      <c r="C10" s="46"/>
      <c r="D10" s="46"/>
      <c r="E10" s="47"/>
      <c r="F10" s="51" t="s">
        <v>47</v>
      </c>
      <c r="G10" s="52"/>
      <c r="H10" s="53"/>
      <c r="I10" s="28"/>
      <c r="J10" s="29"/>
      <c r="K10" s="29"/>
      <c r="L10" s="29"/>
      <c r="M10" s="29"/>
      <c r="N10" s="30"/>
      <c r="Q10" s="14"/>
      <c r="S10" s="1" t="s">
        <v>35</v>
      </c>
    </row>
    <row r="11" spans="2:19" ht="12.75">
      <c r="B11" s="45"/>
      <c r="C11" s="46"/>
      <c r="D11" s="46"/>
      <c r="E11" s="47"/>
      <c r="F11" s="51"/>
      <c r="G11" s="52"/>
      <c r="H11" s="53"/>
      <c r="I11" s="28"/>
      <c r="J11" s="29"/>
      <c r="K11" s="29"/>
      <c r="L11" s="29"/>
      <c r="M11" s="29"/>
      <c r="N11" s="30"/>
      <c r="Q11" s="14"/>
      <c r="S11" s="1" t="s">
        <v>35</v>
      </c>
    </row>
    <row r="12" spans="2:19" ht="12.75" customHeight="1">
      <c r="B12" s="45"/>
      <c r="C12" s="46"/>
      <c r="D12" s="46"/>
      <c r="E12" s="47"/>
      <c r="F12" s="51"/>
      <c r="G12" s="52"/>
      <c r="H12" s="53"/>
      <c r="I12" s="28"/>
      <c r="J12" s="29"/>
      <c r="K12" s="29"/>
      <c r="L12" s="29"/>
      <c r="M12" s="29"/>
      <c r="N12" s="30"/>
      <c r="Q12" s="14"/>
      <c r="S12" s="1" t="s">
        <v>0</v>
      </c>
    </row>
    <row r="13" spans="2:19" ht="13.5" thickBot="1">
      <c r="B13" s="48"/>
      <c r="C13" s="49"/>
      <c r="D13" s="49"/>
      <c r="E13" s="50"/>
      <c r="F13" s="54"/>
      <c r="G13" s="55"/>
      <c r="H13" s="56"/>
      <c r="I13" s="28"/>
      <c r="J13" s="29"/>
      <c r="K13" s="29"/>
      <c r="L13" s="29"/>
      <c r="M13" s="29"/>
      <c r="N13" s="30"/>
      <c r="Q13" s="14"/>
      <c r="S13" s="1" t="s">
        <v>35</v>
      </c>
    </row>
    <row r="14" spans="2:19" ht="12.75" customHeight="1">
      <c r="B14" s="82" t="str">
        <f>IF(F14="OK","BDI ABAIXO PODE SER ACEITO","")</f>
        <v>BDI ABAIXO PODE SER ACEITO</v>
      </c>
      <c r="C14" s="83"/>
      <c r="D14" s="83"/>
      <c r="E14" s="84"/>
      <c r="F14" s="77" t="str">
        <f>IF(AD29=FALSE,"",IF(G30="FORA DO LIMITE","VERIFICAR ITENS",IF(G32="FORA DO LIMITE","VERIFICAR ITENS",IF(G34="FORA DO LIMITE","VERIFICAR ITENS",IF(G36="FORA DO LIMITE","VERIFICAR ITENS",IF(G38="FORA DO LIMITE","VERIFICAR ITENS",IF(Z28&lt;W28,"FORA DA FAIXA",IF(Z28&gt;X28,"FORA DA FAIXA","OK"))))))))</f>
        <v>OK</v>
      </c>
      <c r="G14" s="78"/>
      <c r="H14" s="79"/>
      <c r="I14" s="28"/>
      <c r="J14" s="29"/>
      <c r="K14" s="29"/>
      <c r="L14" s="29"/>
      <c r="M14" s="29"/>
      <c r="N14" s="30"/>
      <c r="Q14" s="14"/>
      <c r="S14" s="1" t="s">
        <v>36</v>
      </c>
    </row>
    <row r="15" spans="2:19" ht="13.5" customHeight="1">
      <c r="B15" s="45"/>
      <c r="C15" s="46"/>
      <c r="D15" s="46"/>
      <c r="E15" s="47"/>
      <c r="F15" s="77"/>
      <c r="G15" s="78"/>
      <c r="H15" s="79"/>
      <c r="I15" s="28"/>
      <c r="J15" s="29"/>
      <c r="K15" s="29"/>
      <c r="L15" s="29"/>
      <c r="M15" s="29"/>
      <c r="N15" s="30"/>
      <c r="Q15" s="14"/>
      <c r="S15" s="1" t="s">
        <v>37</v>
      </c>
    </row>
    <row r="16" spans="2:19" ht="12.75">
      <c r="B16" s="45"/>
      <c r="C16" s="46"/>
      <c r="D16" s="46"/>
      <c r="E16" s="47"/>
      <c r="F16" s="77"/>
      <c r="G16" s="78"/>
      <c r="H16" s="79"/>
      <c r="I16" s="28"/>
      <c r="J16" s="29"/>
      <c r="K16" s="29"/>
      <c r="L16" s="29"/>
      <c r="M16" s="29"/>
      <c r="N16" s="30"/>
      <c r="Q16" s="14"/>
      <c r="S16" s="1" t="s">
        <v>38</v>
      </c>
    </row>
    <row r="17" spans="2:19" ht="12.75">
      <c r="B17" s="45"/>
      <c r="C17" s="46"/>
      <c r="D17" s="46"/>
      <c r="E17" s="47"/>
      <c r="F17" s="77"/>
      <c r="G17" s="78"/>
      <c r="H17" s="79"/>
      <c r="I17" s="28"/>
      <c r="J17" s="29"/>
      <c r="K17" s="29"/>
      <c r="L17" s="29"/>
      <c r="M17" s="29"/>
      <c r="N17" s="30"/>
      <c r="Q17" s="14"/>
      <c r="S17" s="1" t="s">
        <v>39</v>
      </c>
    </row>
    <row r="18" spans="2:24" ht="12.75">
      <c r="B18" s="45"/>
      <c r="C18" s="46"/>
      <c r="D18" s="46"/>
      <c r="E18" s="47"/>
      <c r="F18" s="77"/>
      <c r="G18" s="78"/>
      <c r="H18" s="79"/>
      <c r="I18" s="28"/>
      <c r="J18" s="29"/>
      <c r="K18" s="29"/>
      <c r="L18" s="29"/>
      <c r="M18" s="29"/>
      <c r="N18" s="30"/>
      <c r="Q18" s="14"/>
      <c r="S18" s="1" t="s">
        <v>40</v>
      </c>
      <c r="X18" s="1" t="s">
        <v>18</v>
      </c>
    </row>
    <row r="19" spans="2:17" ht="13.5" thickBot="1">
      <c r="B19" s="48"/>
      <c r="C19" s="49"/>
      <c r="D19" s="49"/>
      <c r="E19" s="50"/>
      <c r="F19" s="77"/>
      <c r="G19" s="78"/>
      <c r="H19" s="79"/>
      <c r="I19" s="28"/>
      <c r="J19" s="29"/>
      <c r="K19" s="29"/>
      <c r="L19" s="29"/>
      <c r="M19" s="29"/>
      <c r="N19" s="30"/>
      <c r="Q19" s="14"/>
    </row>
    <row r="20" spans="2:19" ht="12.75" customHeight="1">
      <c r="B20" s="93">
        <f>IF(Z29=FALSE,IF(F7="Escolha o tipo de obra","Escolha o tipo de obra",IF(F10="ONERADO",Z28,IF(F10="DESONERADO",AB28,"Escolha o regime de contribuição"))),"PREENCHER TODOS OS COMPONENTES DO BDI")</f>
        <v>0.2842</v>
      </c>
      <c r="C20" s="94"/>
      <c r="D20" s="94"/>
      <c r="E20" s="95"/>
      <c r="F20" s="77"/>
      <c r="G20" s="78"/>
      <c r="H20" s="79"/>
      <c r="I20" s="28"/>
      <c r="J20" s="29"/>
      <c r="K20" s="29"/>
      <c r="L20" s="29"/>
      <c r="M20" s="29"/>
      <c r="N20" s="30"/>
      <c r="Q20" s="14"/>
      <c r="S20" s="1" t="s">
        <v>1</v>
      </c>
    </row>
    <row r="21" spans="2:19" ht="12.75" customHeight="1">
      <c r="B21" s="96"/>
      <c r="C21" s="97"/>
      <c r="D21" s="97"/>
      <c r="E21" s="98"/>
      <c r="F21" s="77"/>
      <c r="G21" s="78"/>
      <c r="H21" s="79"/>
      <c r="I21" s="28"/>
      <c r="J21" s="29"/>
      <c r="K21" s="29"/>
      <c r="L21" s="29"/>
      <c r="M21" s="29"/>
      <c r="N21" s="30"/>
      <c r="Q21" s="14"/>
      <c r="S21" s="1" t="s">
        <v>2</v>
      </c>
    </row>
    <row r="22" spans="2:19" ht="12.75" customHeight="1">
      <c r="B22" s="96"/>
      <c r="C22" s="97"/>
      <c r="D22" s="97"/>
      <c r="E22" s="98"/>
      <c r="F22" s="77"/>
      <c r="G22" s="78"/>
      <c r="H22" s="79"/>
      <c r="I22" s="28"/>
      <c r="J22" s="29"/>
      <c r="K22" s="29"/>
      <c r="L22" s="29"/>
      <c r="M22" s="29"/>
      <c r="N22" s="30"/>
      <c r="Q22" s="14"/>
      <c r="S22" s="1" t="s">
        <v>3</v>
      </c>
    </row>
    <row r="23" spans="2:19" ht="13.5" customHeight="1">
      <c r="B23" s="96"/>
      <c r="C23" s="97"/>
      <c r="D23" s="97"/>
      <c r="E23" s="98"/>
      <c r="F23" s="77"/>
      <c r="G23" s="78"/>
      <c r="H23" s="79"/>
      <c r="I23" s="28"/>
      <c r="J23" s="29"/>
      <c r="K23" s="29"/>
      <c r="L23" s="29"/>
      <c r="M23" s="29"/>
      <c r="N23" s="30"/>
      <c r="Q23" s="14"/>
      <c r="S23" s="1" t="s">
        <v>4</v>
      </c>
    </row>
    <row r="24" spans="2:19" ht="12.75" customHeight="1">
      <c r="B24" s="96"/>
      <c r="C24" s="97"/>
      <c r="D24" s="97"/>
      <c r="E24" s="98"/>
      <c r="F24" s="77"/>
      <c r="G24" s="78"/>
      <c r="H24" s="79"/>
      <c r="I24" s="28"/>
      <c r="J24" s="29"/>
      <c r="K24" s="29"/>
      <c r="L24" s="29"/>
      <c r="M24" s="29"/>
      <c r="N24" s="30"/>
      <c r="Q24" s="14"/>
      <c r="S24" s="1" t="s">
        <v>5</v>
      </c>
    </row>
    <row r="25" spans="2:19" ht="12.75" customHeight="1">
      <c r="B25" s="96"/>
      <c r="C25" s="97"/>
      <c r="D25" s="97"/>
      <c r="E25" s="98"/>
      <c r="F25" s="77"/>
      <c r="G25" s="78"/>
      <c r="H25" s="79"/>
      <c r="I25" s="28"/>
      <c r="J25" s="29"/>
      <c r="K25" s="29"/>
      <c r="L25" s="29"/>
      <c r="M25" s="29"/>
      <c r="N25" s="30"/>
      <c r="Q25" s="14"/>
      <c r="S25" s="1" t="s">
        <v>6</v>
      </c>
    </row>
    <row r="26" spans="2:17" ht="13.5" customHeight="1" thickBot="1">
      <c r="B26" s="96"/>
      <c r="C26" s="97"/>
      <c r="D26" s="97"/>
      <c r="E26" s="98"/>
      <c r="F26" s="78"/>
      <c r="G26" s="78"/>
      <c r="H26" s="79"/>
      <c r="I26" s="31"/>
      <c r="J26" s="32"/>
      <c r="K26" s="32"/>
      <c r="L26" s="32"/>
      <c r="M26" s="32"/>
      <c r="N26" s="33"/>
      <c r="Q26" s="14"/>
    </row>
    <row r="27" spans="2:28" ht="13.5" customHeight="1" thickBot="1">
      <c r="B27" s="96"/>
      <c r="C27" s="97"/>
      <c r="D27" s="97"/>
      <c r="E27" s="98"/>
      <c r="F27" s="78"/>
      <c r="G27" s="78"/>
      <c r="H27" s="79"/>
      <c r="I27" s="105" t="s">
        <v>25</v>
      </c>
      <c r="J27" s="105"/>
      <c r="K27" s="105"/>
      <c r="L27" s="105"/>
      <c r="M27" s="105"/>
      <c r="N27" s="106"/>
      <c r="Q27" s="14"/>
      <c r="S27" s="1" t="s">
        <v>23</v>
      </c>
      <c r="W27" s="3" t="s">
        <v>20</v>
      </c>
      <c r="X27" s="3" t="s">
        <v>21</v>
      </c>
      <c r="Z27" s="3" t="s">
        <v>19</v>
      </c>
      <c r="AB27" s="3" t="s">
        <v>51</v>
      </c>
    </row>
    <row r="28" spans="2:28" ht="13.5" customHeight="1" thickBot="1">
      <c r="B28" s="99"/>
      <c r="C28" s="100"/>
      <c r="D28" s="100"/>
      <c r="E28" s="101"/>
      <c r="F28" s="80"/>
      <c r="G28" s="80"/>
      <c r="H28" s="81"/>
      <c r="I28" s="25" t="s">
        <v>46</v>
      </c>
      <c r="J28" s="26"/>
      <c r="K28" s="26"/>
      <c r="L28" s="26"/>
      <c r="M28" s="26"/>
      <c r="N28" s="27"/>
      <c r="Q28" s="14"/>
      <c r="S28" s="1" t="s">
        <v>44</v>
      </c>
      <c r="W28" s="4">
        <f>IF($F$7=$S$13,T30,IF($F$7=$S$14,X30,IF($F$7=$S$15,AB30,IF($F$7=$S$16,T36,IF($F$7=$S$17,X36,IF($F$7=$S$18,AB36))))))</f>
        <v>0.2076</v>
      </c>
      <c r="X28" s="4">
        <f>IF($F$7=$S$13,U30,IF($F$7=$S$14,Y30,IF($F$7=$S$15,AC30,IF($F$7=$S$16,U36,IF($F$7=$S$17,Y36,IF($F$7=$S$18,AC36))))))</f>
        <v>0.2644</v>
      </c>
      <c r="Y28" s="4">
        <f>IF(F10="DESONERADO",AB28,IF(F10="SEM DESONERAÇÃO",Z28,""))</f>
        <v>0.2842</v>
      </c>
      <c r="Z28" s="4">
        <f>TRUNC(ROUND(((1+F30+F32+F34)*(1+F36)*(1+F38))/(1-(F40+F41+F42))-1,4),4)</f>
        <v>0.2216</v>
      </c>
      <c r="AB28" s="4">
        <f>TRUNC(ROUND(((1+F30+F32+F34)*(1+F36)*(1+F38))/(1-(F40+F41+F42+F43))-1,4),4)</f>
        <v>0.2842</v>
      </c>
    </row>
    <row r="29" spans="2:30" ht="19.5" customHeight="1" thickBot="1">
      <c r="B29" s="102" t="s">
        <v>26</v>
      </c>
      <c r="C29" s="103"/>
      <c r="D29" s="103"/>
      <c r="E29" s="104"/>
      <c r="F29" s="5" t="s">
        <v>27</v>
      </c>
      <c r="G29" s="85" t="s">
        <v>28</v>
      </c>
      <c r="H29" s="86"/>
      <c r="I29" s="28"/>
      <c r="J29" s="29"/>
      <c r="K29" s="29"/>
      <c r="L29" s="29"/>
      <c r="M29" s="29"/>
      <c r="N29" s="30"/>
      <c r="Q29" s="14"/>
      <c r="S29" s="1" t="s">
        <v>7</v>
      </c>
      <c r="W29" s="1" t="s">
        <v>22</v>
      </c>
      <c r="Z29" s="1" t="b">
        <f>IF(F10="DESONERADO",OR(F30="",F32="",F34="",F36="",F38="",F40="",F41="",F42="",F43=""),OR(F30="",F32="",F34="",F36="",F38="",F40="",F41="",F42=""))</f>
        <v>0</v>
      </c>
      <c r="AA29" s="1" t="b">
        <f>IF(F10="SEM DESONERAÇÃO",AND(F30="",F32="",F34="",F36="",F38="",F40="",F41="",F42=""))</f>
        <v>0</v>
      </c>
      <c r="AC29" s="1" t="b">
        <f>IF(F10="SEM DESONERAÇÃO",AND(F30="",F32="",F34="",F36="",F38="",F40="",F41="",F42=""),IF(F10="DESONERADO",AND(F30="",F32="",F34="",F36="",F38="",F40="",F41="",F42="",F43=""),"NULO"))</f>
        <v>0</v>
      </c>
      <c r="AD29" s="1" t="b">
        <f>OR(B20=Z28,B20=AB28)</f>
        <v>1</v>
      </c>
    </row>
    <row r="30" spans="2:29" ht="19.5" customHeight="1">
      <c r="B30" s="74" t="s">
        <v>29</v>
      </c>
      <c r="C30" s="83"/>
      <c r="D30" s="83"/>
      <c r="E30" s="84"/>
      <c r="F30" s="72">
        <v>0.0343</v>
      </c>
      <c r="G30" s="25" t="str">
        <f>IF(F7="Escolha o tipo de obra","",IF(F30="","",IF(F30&lt;C31,"FORA DO LIMITE",IF(F30&gt;E31,"FORA DO LIMITE","OK"))))</f>
        <v>OK</v>
      </c>
      <c r="H30" s="27"/>
      <c r="I30" s="28"/>
      <c r="J30" s="29"/>
      <c r="K30" s="29"/>
      <c r="L30" s="29"/>
      <c r="M30" s="29"/>
      <c r="N30" s="30"/>
      <c r="S30" s="1" t="s">
        <v>10</v>
      </c>
      <c r="T30" s="4">
        <v>0.2034</v>
      </c>
      <c r="U30" s="4">
        <v>0.25</v>
      </c>
      <c r="W30" s="1" t="s">
        <v>11</v>
      </c>
      <c r="X30" s="4">
        <v>0.196</v>
      </c>
      <c r="Y30" s="4">
        <v>0.2423</v>
      </c>
      <c r="AA30" s="1" t="s">
        <v>12</v>
      </c>
      <c r="AB30" s="4">
        <v>0.2076</v>
      </c>
      <c r="AC30" s="4">
        <v>0.2644</v>
      </c>
    </row>
    <row r="31" spans="2:35" ht="19.5" customHeight="1" thickBot="1">
      <c r="B31" s="6" t="s">
        <v>16</v>
      </c>
      <c r="C31" s="7">
        <f>IF($F$7=$S$13,S31,IF($F$7=$S$14,W31,IF($F$7=$S$15,AA31,IF($F$7=$S$16,S37,IF($F$7=$S$17,W37,IF($F$7=$S$18,AA37,""))))))</f>
        <v>0.0343</v>
      </c>
      <c r="D31" s="8" t="s">
        <v>17</v>
      </c>
      <c r="E31" s="9">
        <f>IF($F$7=$S$13,T31,IF($F$7=$S$14,X31,IF($F$7=$S$15,AB31,IF($F$7=$S$16,T37,IF($F$7=$S$17,X37,IF($F$7=$S$18,AB37,""))))))</f>
        <v>0.0671</v>
      </c>
      <c r="F31" s="73"/>
      <c r="G31" s="31"/>
      <c r="H31" s="33"/>
      <c r="I31" s="28"/>
      <c r="J31" s="29"/>
      <c r="K31" s="29"/>
      <c r="L31" s="29"/>
      <c r="M31" s="29"/>
      <c r="N31" s="30"/>
      <c r="Q31" s="1" t="str">
        <f>IF(H3="","",H3)</f>
        <v>Coxilha - RS</v>
      </c>
      <c r="S31" s="4">
        <v>0.03</v>
      </c>
      <c r="T31" s="4">
        <v>0.055</v>
      </c>
      <c r="W31" s="4">
        <v>0.038</v>
      </c>
      <c r="X31" s="4">
        <v>0.0467</v>
      </c>
      <c r="AA31" s="4">
        <v>0.0343</v>
      </c>
      <c r="AB31" s="4">
        <v>0.0671</v>
      </c>
      <c r="AH31" s="4">
        <v>0.2034</v>
      </c>
      <c r="AI31" s="4">
        <v>0.25</v>
      </c>
    </row>
    <row r="32" spans="2:35" ht="19.5" customHeight="1">
      <c r="B32" s="74" t="s">
        <v>30</v>
      </c>
      <c r="C32" s="83"/>
      <c r="D32" s="83"/>
      <c r="E32" s="84"/>
      <c r="F32" s="72">
        <v>0.0028</v>
      </c>
      <c r="G32" s="25" t="str">
        <f>IF(F7="Escolha o tipo de obra","",IF(F32="","",IF(F32&lt;C33,"FORA DO LIMITE",IF(F32&gt;E33,"FORA DO LIMITE","OK"))))</f>
        <v>OK</v>
      </c>
      <c r="H32" s="27"/>
      <c r="I32" s="28"/>
      <c r="J32" s="29"/>
      <c r="K32" s="29"/>
      <c r="L32" s="29"/>
      <c r="M32" s="29"/>
      <c r="N32" s="30"/>
      <c r="Q32" s="15">
        <f ca="1">TODAY()</f>
        <v>43343</v>
      </c>
      <c r="S32" s="4">
        <v>0.008</v>
      </c>
      <c r="T32" s="4">
        <v>0.01</v>
      </c>
      <c r="W32" s="4">
        <v>0.0032</v>
      </c>
      <c r="X32" s="4">
        <v>0.0074</v>
      </c>
      <c r="AA32" s="4">
        <v>0.0028</v>
      </c>
      <c r="AB32" s="4">
        <v>0.0075</v>
      </c>
      <c r="AH32" s="4">
        <v>0.196</v>
      </c>
      <c r="AI32" s="4">
        <v>0.2423</v>
      </c>
    </row>
    <row r="33" spans="2:35" ht="19.5" customHeight="1" thickBot="1">
      <c r="B33" s="6" t="s">
        <v>16</v>
      </c>
      <c r="C33" s="7">
        <f>IF($F$7=$S$13,S32,IF($F$7=$S$14,W32,IF($F$7=$S$15,AA32,IF($F$7=$S$16,S38,IF($F$7=$S$17,W38,IF($F$7=$S$18,AA38,""))))))</f>
        <v>0.0028</v>
      </c>
      <c r="D33" s="8" t="s">
        <v>17</v>
      </c>
      <c r="E33" s="9">
        <f>IF($F$7=$S$13,T32,IF($F$7=$S$14,X32,IF($F$7=$S$15,AB32,IF($F$7=$S$16,T38,IF($F$7=$S$17,X38,IF($F$7=$S$18,AB38,""))))))</f>
        <v>0.0075</v>
      </c>
      <c r="F33" s="73"/>
      <c r="G33" s="31"/>
      <c r="H33" s="33"/>
      <c r="I33" s="31"/>
      <c r="J33" s="32"/>
      <c r="K33" s="32"/>
      <c r="L33" s="32"/>
      <c r="M33" s="32"/>
      <c r="N33" s="33"/>
      <c r="S33" s="4">
        <v>0.0097</v>
      </c>
      <c r="T33" s="4">
        <v>0.0127</v>
      </c>
      <c r="W33" s="4">
        <v>0.005</v>
      </c>
      <c r="X33" s="4">
        <v>0.0097</v>
      </c>
      <c r="AA33" s="4">
        <v>0.01</v>
      </c>
      <c r="AB33" s="4">
        <v>0.0174</v>
      </c>
      <c r="AH33" s="4">
        <v>0.2076</v>
      </c>
      <c r="AI33" s="4">
        <v>0.2644</v>
      </c>
    </row>
    <row r="34" spans="2:35" ht="19.5" customHeight="1">
      <c r="B34" s="74" t="s">
        <v>31</v>
      </c>
      <c r="C34" s="75"/>
      <c r="D34" s="75"/>
      <c r="E34" s="76"/>
      <c r="F34" s="72">
        <v>0.01</v>
      </c>
      <c r="G34" s="25" t="str">
        <f>IF(F7="Escolha o tipo de obra","",IF(F34="","",IF(F34&lt;C35,"FORA DO LIMITE",IF(F34&gt;E35,"FORA DO LIMITE","OK"))))</f>
        <v>OK</v>
      </c>
      <c r="H34" s="27"/>
      <c r="I34" s="25" t="s">
        <v>45</v>
      </c>
      <c r="J34" s="26"/>
      <c r="K34" s="26"/>
      <c r="L34" s="26"/>
      <c r="M34" s="26"/>
      <c r="N34" s="27"/>
      <c r="S34" s="4">
        <v>0.0059</v>
      </c>
      <c r="T34" s="4">
        <v>0.0139</v>
      </c>
      <c r="W34" s="4">
        <v>0.0102</v>
      </c>
      <c r="X34" s="4">
        <v>0.0121</v>
      </c>
      <c r="AA34" s="4">
        <v>0.0094</v>
      </c>
      <c r="AB34" s="4">
        <v>0.0117</v>
      </c>
      <c r="AH34" s="4">
        <v>0.24</v>
      </c>
      <c r="AI34" s="4">
        <v>0.2786</v>
      </c>
    </row>
    <row r="35" spans="2:35" ht="19.5" customHeight="1" thickBot="1">
      <c r="B35" s="6" t="s">
        <v>16</v>
      </c>
      <c r="C35" s="7">
        <f>IF($F$7=$S$13,S33,IF($F$7=$S$14,W33,IF($F$7=$S$15,AA33,IF($F$7=$S$16,S39,IF($F$7=$S$17,W39,IF($F$7=$S$18,AA39,""))))))</f>
        <v>0.01</v>
      </c>
      <c r="D35" s="8" t="s">
        <v>17</v>
      </c>
      <c r="E35" s="9">
        <f>IF($F$7=$S$13,T33,IF($F$7=$S$14,X33,IF($F$7=$S$15,AB33,IF($F$7=$S$16,T39,IF($F$7=$S$17,X39,IF($F$7=$S$18,AB39,""))))))</f>
        <v>0.0174</v>
      </c>
      <c r="F35" s="73"/>
      <c r="G35" s="31"/>
      <c r="H35" s="33"/>
      <c r="I35" s="28"/>
      <c r="J35" s="29"/>
      <c r="K35" s="29"/>
      <c r="L35" s="29"/>
      <c r="M35" s="29"/>
      <c r="N35" s="30"/>
      <c r="S35" s="4">
        <v>0.0616</v>
      </c>
      <c r="T35" s="4">
        <v>0.0896</v>
      </c>
      <c r="W35" s="4">
        <v>0.0664</v>
      </c>
      <c r="X35" s="4">
        <v>0.0869</v>
      </c>
      <c r="AA35" s="4">
        <v>0.0674</v>
      </c>
      <c r="AB35" s="4">
        <v>0.094</v>
      </c>
      <c r="AH35" s="4">
        <v>0.228</v>
      </c>
      <c r="AI35" s="4">
        <v>0.3095</v>
      </c>
    </row>
    <row r="36" spans="2:35" ht="19.5" customHeight="1">
      <c r="B36" s="74" t="s">
        <v>32</v>
      </c>
      <c r="C36" s="75"/>
      <c r="D36" s="75"/>
      <c r="E36" s="76"/>
      <c r="F36" s="72">
        <v>0.0094</v>
      </c>
      <c r="G36" s="25" t="str">
        <f>IF(F7="Escolha o tipo de obra","",IF(F36="","",IF(F36&lt;C37,"FORA DO LIMITE",IF(F36&gt;E37,"FORA DO LIMITE","OK"))))</f>
        <v>OK</v>
      </c>
      <c r="H36" s="27"/>
      <c r="I36" s="28"/>
      <c r="J36" s="29"/>
      <c r="K36" s="29"/>
      <c r="L36" s="29"/>
      <c r="M36" s="29"/>
      <c r="N36" s="30"/>
      <c r="S36" s="1" t="s">
        <v>13</v>
      </c>
      <c r="T36" s="4">
        <v>0.24</v>
      </c>
      <c r="U36" s="4">
        <v>0.2786</v>
      </c>
      <c r="W36" s="1" t="s">
        <v>14</v>
      </c>
      <c r="X36" s="4">
        <v>0.228</v>
      </c>
      <c r="Y36" s="4">
        <v>0.3095</v>
      </c>
      <c r="AA36" s="1" t="s">
        <v>15</v>
      </c>
      <c r="AB36" s="4">
        <v>0.111</v>
      </c>
      <c r="AC36" s="4">
        <v>0.168</v>
      </c>
      <c r="AH36" s="4">
        <v>0.111</v>
      </c>
      <c r="AI36" s="4">
        <v>0.168</v>
      </c>
    </row>
    <row r="37" spans="2:35" ht="19.5" customHeight="1" thickBot="1">
      <c r="B37" s="6" t="s">
        <v>16</v>
      </c>
      <c r="C37" s="7">
        <f>IF($F$7=$S$13,S34,IF($F$7=$S$14,W34,IF($F$7=$S$15,AA34,IF($F$7=$S$16,S40,IF($F$7=$S$17,W40,IF($F$7=$S$18,AA40,""))))))</f>
        <v>0.0094</v>
      </c>
      <c r="D37" s="8" t="s">
        <v>17</v>
      </c>
      <c r="E37" s="9">
        <f>IF($F$7=$S$13,T34,IF($F$7=$S$14,X34,IF($F$7=$S$15,AB34,IF($F$7=$S$16,T40,IF($F$7=$S$17,X40,IF($F$7=$S$18,AB40,""))))))</f>
        <v>0.0117</v>
      </c>
      <c r="F37" s="73"/>
      <c r="G37" s="31"/>
      <c r="H37" s="33"/>
      <c r="I37" s="28"/>
      <c r="J37" s="29"/>
      <c r="K37" s="29"/>
      <c r="L37" s="29"/>
      <c r="M37" s="29"/>
      <c r="N37" s="30"/>
      <c r="S37" s="4">
        <v>0.0529</v>
      </c>
      <c r="T37" s="4">
        <v>0.0793</v>
      </c>
      <c r="W37" s="4">
        <v>0.04</v>
      </c>
      <c r="X37" s="4">
        <v>0.0785</v>
      </c>
      <c r="AA37" s="4">
        <v>0.015</v>
      </c>
      <c r="AB37" s="4">
        <v>0.0449</v>
      </c>
      <c r="AH37" s="4"/>
      <c r="AI37" s="4"/>
    </row>
    <row r="38" spans="2:35" ht="19.5" customHeight="1">
      <c r="B38" s="74" t="s">
        <v>33</v>
      </c>
      <c r="C38" s="75"/>
      <c r="D38" s="75"/>
      <c r="E38" s="76"/>
      <c r="F38" s="72">
        <v>0.0674</v>
      </c>
      <c r="G38" s="25" t="str">
        <f>IF(F7="Escolha o tipo de obra","",IF(F38="","",IF(F38&lt;C39,"FORA DO LIMITE",IF(F38&gt;E39,"FORA DO LIMITE","OK"))))</f>
        <v>OK</v>
      </c>
      <c r="H38" s="27"/>
      <c r="I38" s="25"/>
      <c r="J38" s="26"/>
      <c r="K38" s="26"/>
      <c r="L38" s="26"/>
      <c r="M38" s="26"/>
      <c r="N38" s="27"/>
      <c r="S38" s="4">
        <v>0.0025</v>
      </c>
      <c r="T38" s="4">
        <v>0.0056</v>
      </c>
      <c r="W38" s="4">
        <v>0.0081</v>
      </c>
      <c r="X38" s="4">
        <v>0.0199</v>
      </c>
      <c r="AA38" s="4">
        <v>0.003</v>
      </c>
      <c r="AB38" s="4">
        <v>0.0082</v>
      </c>
      <c r="AH38" s="4"/>
      <c r="AI38" s="4"/>
    </row>
    <row r="39" spans="2:35" ht="19.5" customHeight="1" thickBot="1">
      <c r="B39" s="6" t="s">
        <v>16</v>
      </c>
      <c r="C39" s="7">
        <f>IF($F$7=$S$13,S35,IF($F$7=$S$14,W35,IF($F$7=$S$15,AA35,IF($F$7=$S$16,S41,IF($F$7=$S$17,W41,IF($F$7=$S$18,AA41,""))))))</f>
        <v>0.0674</v>
      </c>
      <c r="D39" s="8" t="s">
        <v>17</v>
      </c>
      <c r="E39" s="9">
        <f>IF($F$7=$S$13,T35,IF($F$7=$S$14,X35,IF($F$7=$S$15,AB35,IF($F$7=$S$16,T41,IF($F$7=$S$17,X41,IF($F$7=$S$18,AB41,""))))))</f>
        <v>0.094</v>
      </c>
      <c r="F39" s="73"/>
      <c r="G39" s="31"/>
      <c r="H39" s="33"/>
      <c r="I39" s="28"/>
      <c r="J39" s="29"/>
      <c r="K39" s="29"/>
      <c r="L39" s="29"/>
      <c r="M39" s="29"/>
      <c r="N39" s="30"/>
      <c r="S39" s="4">
        <v>0.01</v>
      </c>
      <c r="T39" s="4">
        <v>0.0197</v>
      </c>
      <c r="W39" s="4">
        <v>0.0146</v>
      </c>
      <c r="X39" s="4">
        <v>0.0316</v>
      </c>
      <c r="AA39" s="4">
        <v>0.0056</v>
      </c>
      <c r="AB39" s="4">
        <v>0.0089</v>
      </c>
      <c r="AH39" s="4"/>
      <c r="AI39" s="4"/>
    </row>
    <row r="40" spans="2:35" ht="19.5" customHeight="1" thickBot="1">
      <c r="B40" s="22" t="s">
        <v>8</v>
      </c>
      <c r="C40" s="23"/>
      <c r="D40" s="23"/>
      <c r="E40" s="24"/>
      <c r="F40" s="10">
        <v>0.0065</v>
      </c>
      <c r="G40" s="70" t="str">
        <f>IF(F7="Escolha o tipo de obra","",IF(F40="","",IF(F40&lt;&gt;0.0065,"Em geral deve ser 0,65%","OK")))</f>
        <v>OK</v>
      </c>
      <c r="H40" s="71"/>
      <c r="I40" s="29"/>
      <c r="J40" s="29"/>
      <c r="K40" s="29"/>
      <c r="L40" s="29"/>
      <c r="M40" s="29"/>
      <c r="N40" s="30"/>
      <c r="S40" s="4">
        <v>0.0101</v>
      </c>
      <c r="T40" s="4">
        <v>0.0111</v>
      </c>
      <c r="W40" s="4">
        <v>0.0094</v>
      </c>
      <c r="X40" s="4">
        <v>0.0133</v>
      </c>
      <c r="AA40" s="4">
        <v>0.0085</v>
      </c>
      <c r="AB40" s="4">
        <v>0.0111</v>
      </c>
      <c r="AH40" s="4"/>
      <c r="AI40" s="4"/>
    </row>
    <row r="41" spans="2:35" ht="19.5" customHeight="1" thickBot="1">
      <c r="B41" s="22" t="s">
        <v>9</v>
      </c>
      <c r="C41" s="23"/>
      <c r="D41" s="23"/>
      <c r="E41" s="24"/>
      <c r="F41" s="10">
        <v>0.03</v>
      </c>
      <c r="G41" s="58" t="str">
        <f>IF(F7="Escolha o tipo de obra","",IF(F41="","",IF(F41&lt;&gt;0.03,"Em geral deve ser 3,00%","OK")))</f>
        <v>OK</v>
      </c>
      <c r="H41" s="59"/>
      <c r="I41" s="29"/>
      <c r="J41" s="29"/>
      <c r="K41" s="29"/>
      <c r="L41" s="29"/>
      <c r="M41" s="29"/>
      <c r="N41" s="30"/>
      <c r="S41" s="4">
        <v>0.08</v>
      </c>
      <c r="T41" s="4">
        <v>0.0951</v>
      </c>
      <c r="W41" s="4">
        <v>0.0714</v>
      </c>
      <c r="X41" s="4">
        <v>0.1043</v>
      </c>
      <c r="AA41" s="4">
        <v>0.035</v>
      </c>
      <c r="AB41" s="4">
        <v>0.0622</v>
      </c>
      <c r="AH41" s="4"/>
      <c r="AI41" s="4"/>
    </row>
    <row r="42" spans="2:14" ht="19.5" customHeight="1" thickBot="1">
      <c r="B42" s="22" t="s">
        <v>34</v>
      </c>
      <c r="C42" s="23"/>
      <c r="D42" s="23"/>
      <c r="E42" s="24"/>
      <c r="F42" s="2">
        <v>0.04</v>
      </c>
      <c r="G42" s="58" t="str">
        <f>IF(F7="Escolha o tipo de obra","",IF(F42="","",IF(F42&gt;0.05,"FORA DO LIMITE","OK")))</f>
        <v>OK</v>
      </c>
      <c r="H42" s="59"/>
      <c r="I42" s="28"/>
      <c r="J42" s="29"/>
      <c r="K42" s="29"/>
      <c r="L42" s="29"/>
      <c r="M42" s="29"/>
      <c r="N42" s="30"/>
    </row>
    <row r="43" spans="2:14" ht="19.5" customHeight="1" thickBot="1">
      <c r="B43" s="22" t="s">
        <v>50</v>
      </c>
      <c r="C43" s="23"/>
      <c r="D43" s="23"/>
      <c r="E43" s="24"/>
      <c r="F43" s="11">
        <v>0.045</v>
      </c>
      <c r="G43" s="58" t="str">
        <f>IF(F10="Escolha o regime de contribuição","",IF(F10="DESONERADO","OK",IF(F10="ONERADO","OK")))</f>
        <v>OK</v>
      </c>
      <c r="H43" s="59"/>
      <c r="I43" s="31"/>
      <c r="J43" s="32"/>
      <c r="K43" s="32"/>
      <c r="L43" s="32"/>
      <c r="M43" s="32"/>
      <c r="N43" s="33"/>
    </row>
    <row r="44" spans="2:14" ht="12.75">
      <c r="B44" s="12"/>
      <c r="C44" s="12"/>
      <c r="D44" s="12"/>
      <c r="E44" s="12"/>
      <c r="F44" s="19"/>
      <c r="G44" s="13"/>
      <c r="H44" s="13"/>
      <c r="I44" s="13"/>
      <c r="J44" s="13"/>
      <c r="K44" s="13"/>
      <c r="L44" s="13"/>
      <c r="M44" s="13"/>
      <c r="N44" s="13"/>
    </row>
    <row r="45" spans="2:14" ht="12.75">
      <c r="B45" s="12"/>
      <c r="C45" s="12"/>
      <c r="D45" s="12"/>
      <c r="E45" s="12"/>
      <c r="F45" s="19"/>
      <c r="G45" s="13"/>
      <c r="H45" s="13"/>
      <c r="I45" s="13"/>
      <c r="J45" s="13"/>
      <c r="K45" s="13"/>
      <c r="L45" s="13"/>
      <c r="M45" s="13"/>
      <c r="N45" s="13"/>
    </row>
    <row r="46" spans="2:14" ht="12.75">
      <c r="B46" s="12"/>
      <c r="C46" s="12"/>
      <c r="D46" s="12"/>
      <c r="E46" s="12"/>
      <c r="F46" s="19"/>
      <c r="G46" s="13"/>
      <c r="H46" s="13"/>
      <c r="I46" s="13"/>
      <c r="J46" s="13"/>
      <c r="K46" s="13"/>
      <c r="L46" s="13"/>
      <c r="M46" s="13"/>
      <c r="N46" s="13"/>
    </row>
    <row r="47" spans="2:14" ht="12.75">
      <c r="B47" s="12"/>
      <c r="C47" s="12"/>
      <c r="D47" s="12"/>
      <c r="E47" s="12"/>
      <c r="F47" s="19"/>
      <c r="G47" s="13"/>
      <c r="H47" s="13"/>
      <c r="I47" s="13"/>
      <c r="J47" s="13"/>
      <c r="K47" s="13"/>
      <c r="L47" s="13"/>
      <c r="M47" s="13"/>
      <c r="N47" s="13"/>
    </row>
    <row r="48" spans="2:14" ht="12.75">
      <c r="B48" s="57" t="str">
        <f>P49&amp;F10&amp;P50</f>
        <v>Declaramos que será adotado o regime Desonerado de tributação da folha de pagamento, para a elaboração do orçamento relativo às obras do presente contrato de repasse, por se tratar da opção mais vantajosa para a administração pública. 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6" ht="12.7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P49" t="s">
        <v>54</v>
      </c>
    </row>
    <row r="50" spans="2:16" ht="12.7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P50" t="s">
        <v>53</v>
      </c>
    </row>
    <row r="51" spans="2:14" ht="12.7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ht="12.75"/>
    <row r="53" ht="12.75"/>
    <row r="54" ht="12.75"/>
    <row r="55" ht="12.75"/>
    <row r="56" spans="8:14" ht="12.75">
      <c r="H56" s="20"/>
      <c r="I56" s="16"/>
      <c r="J56" s="16"/>
      <c r="K56" s="16"/>
      <c r="L56" s="16"/>
      <c r="M56" s="16"/>
      <c r="N56" s="20"/>
    </row>
    <row r="57" spans="2:14" ht="12.75" customHeight="1">
      <c r="B57" s="34" t="s">
        <v>57</v>
      </c>
      <c r="C57" s="34"/>
      <c r="D57" s="34"/>
      <c r="E57" s="34"/>
      <c r="F57" s="34"/>
      <c r="G57" s="34"/>
      <c r="H57" s="20"/>
      <c r="I57" s="34" t="s">
        <v>58</v>
      </c>
      <c r="J57" s="34"/>
      <c r="K57" s="34"/>
      <c r="L57" s="34"/>
      <c r="M57" s="34"/>
      <c r="N57" s="21"/>
    </row>
    <row r="58" spans="2:14" ht="12.75">
      <c r="B58" s="35"/>
      <c r="C58" s="35"/>
      <c r="D58" s="35"/>
      <c r="E58" s="35"/>
      <c r="F58" s="35"/>
      <c r="G58" s="35"/>
      <c r="H58" s="20"/>
      <c r="I58" s="35"/>
      <c r="J58" s="35"/>
      <c r="K58" s="35"/>
      <c r="L58" s="35"/>
      <c r="M58" s="35"/>
      <c r="N58" s="21"/>
    </row>
    <row r="59" spans="2:14" ht="12.75">
      <c r="B59" s="17"/>
      <c r="C59" s="17"/>
      <c r="D59" s="17"/>
      <c r="E59" s="17"/>
      <c r="F59" s="17"/>
      <c r="G59" s="17"/>
      <c r="I59" s="17"/>
      <c r="J59" s="17"/>
      <c r="K59" s="17"/>
      <c r="L59" s="17"/>
      <c r="M59" s="17"/>
      <c r="N59" s="17"/>
    </row>
    <row r="60" spans="2:14" ht="1.5" customHeight="1" hidden="1">
      <c r="B60" s="17"/>
      <c r="C60" s="17"/>
      <c r="D60" s="17"/>
      <c r="E60" s="17"/>
      <c r="F60" s="17"/>
      <c r="G60" s="17"/>
      <c r="I60" s="17"/>
      <c r="J60" s="17"/>
      <c r="K60" s="17"/>
      <c r="L60" s="17"/>
      <c r="M60" s="17"/>
      <c r="N60" s="17"/>
    </row>
    <row r="61" spans="2:14" ht="12.75" hidden="1"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</row>
    <row r="62" spans="2:14" ht="12.75" hidden="1">
      <c r="B62" s="17"/>
      <c r="C62" s="17"/>
      <c r="D62" s="17"/>
      <c r="E62" s="17"/>
      <c r="F62" s="17"/>
      <c r="G62" s="17"/>
      <c r="I62" s="17"/>
      <c r="J62" s="17"/>
      <c r="K62" s="17"/>
      <c r="L62" s="17"/>
      <c r="M62" s="17"/>
      <c r="N62" s="17"/>
    </row>
    <row r="63" spans="2:14" ht="12.75" hidden="1">
      <c r="B63" s="17"/>
      <c r="C63" s="17"/>
      <c r="D63" s="17"/>
      <c r="E63" s="17"/>
      <c r="F63" s="17"/>
      <c r="G63" s="17"/>
      <c r="I63" s="17"/>
      <c r="J63" s="17"/>
      <c r="K63" s="17"/>
      <c r="L63" s="17"/>
      <c r="M63" s="17"/>
      <c r="N63" s="17"/>
    </row>
    <row r="64" spans="2:14" ht="12.75" hidden="1">
      <c r="B64" s="17"/>
      <c r="C64" s="17"/>
      <c r="D64" s="17"/>
      <c r="E64" s="17"/>
      <c r="F64" s="17"/>
      <c r="G64" s="17"/>
      <c r="I64" s="17"/>
      <c r="J64" s="17"/>
      <c r="K64" s="17"/>
      <c r="L64" s="17"/>
      <c r="M64" s="17"/>
      <c r="N64" s="17"/>
    </row>
    <row r="65" spans="2:14" ht="12.75" hidden="1">
      <c r="B65" s="17"/>
      <c r="C65" s="17"/>
      <c r="D65" s="17"/>
      <c r="E65" s="17"/>
      <c r="F65" s="17"/>
      <c r="G65" s="17"/>
      <c r="I65" s="17"/>
      <c r="J65" s="17"/>
      <c r="K65" s="17"/>
      <c r="L65" s="17"/>
      <c r="M65" s="17"/>
      <c r="N65" s="17"/>
    </row>
    <row r="66" ht="12.75" hidden="1"/>
    <row r="67" ht="12.75" hidden="1"/>
    <row r="68" ht="12.75" hidden="1"/>
    <row r="69" ht="12.75"/>
  </sheetData>
  <sheetProtection selectLockedCells="1"/>
  <mergeCells count="46">
    <mergeCell ref="G30:H31"/>
    <mergeCell ref="I28:N33"/>
    <mergeCell ref="B7:E9"/>
    <mergeCell ref="B14:E19"/>
    <mergeCell ref="B20:E28"/>
    <mergeCell ref="B36:E36"/>
    <mergeCell ref="B29:E29"/>
    <mergeCell ref="B30:E30"/>
    <mergeCell ref="I27:N27"/>
    <mergeCell ref="F34:F35"/>
    <mergeCell ref="I38:N43"/>
    <mergeCell ref="F14:H28"/>
    <mergeCell ref="F30:F31"/>
    <mergeCell ref="F32:F33"/>
    <mergeCell ref="G42:H42"/>
    <mergeCell ref="B5:N6"/>
    <mergeCell ref="B32:E32"/>
    <mergeCell ref="B34:E34"/>
    <mergeCell ref="I7:N7"/>
    <mergeCell ref="G29:H29"/>
    <mergeCell ref="F38:F39"/>
    <mergeCell ref="G32:H33"/>
    <mergeCell ref="G34:H35"/>
    <mergeCell ref="G38:H39"/>
    <mergeCell ref="F36:F37"/>
    <mergeCell ref="B38:E38"/>
    <mergeCell ref="G43:H43"/>
    <mergeCell ref="G36:H37"/>
    <mergeCell ref="H2:N2"/>
    <mergeCell ref="H3:N3"/>
    <mergeCell ref="B2:G2"/>
    <mergeCell ref="B3:G3"/>
    <mergeCell ref="B41:E41"/>
    <mergeCell ref="G40:H40"/>
    <mergeCell ref="G41:H41"/>
    <mergeCell ref="B40:E40"/>
    <mergeCell ref="B42:E42"/>
    <mergeCell ref="B43:E43"/>
    <mergeCell ref="I34:N37"/>
    <mergeCell ref="I8:N26"/>
    <mergeCell ref="I57:M58"/>
    <mergeCell ref="B57:G58"/>
    <mergeCell ref="F7:H9"/>
    <mergeCell ref="B10:E13"/>
    <mergeCell ref="F10:H13"/>
    <mergeCell ref="B48:N51"/>
  </mergeCells>
  <conditionalFormatting sqref="F14">
    <cfRule type="cellIs" priority="1" dxfId="7" operator="equal" stopIfTrue="1">
      <formula>"OK"</formula>
    </cfRule>
    <cfRule type="cellIs" priority="2" dxfId="1" operator="equal" stopIfTrue="1">
      <formula>"FORA DA FAIXA"</formula>
    </cfRule>
    <cfRule type="cellIs" priority="3" dxfId="1" operator="equal" stopIfTrue="1">
      <formula>"VERIFICAR ITENS"</formula>
    </cfRule>
  </conditionalFormatting>
  <conditionalFormatting sqref="G30:G42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3:H47">
    <cfRule type="cellIs" priority="6" dxfId="2" operator="equal" stopIfTrue="1">
      <formula>"OK"</formula>
    </cfRule>
    <cfRule type="cellIs" priority="7" dxfId="1" operator="equal" stopIfTrue="1">
      <formula>"FORA DO LIMITE"</formula>
    </cfRule>
    <cfRule type="cellIs" priority="8" dxfId="0" operator="equal" stopIfTrue="1">
      <formula>"Deixar em branco o campo ao lado"</formula>
    </cfRule>
  </conditionalFormatting>
  <dataValidations count="3">
    <dataValidation type="list" allowBlank="1" showInputMessage="1" showErrorMessage="1" sqref="F7:H8">
      <formula1>$S$12:$S$18</formula1>
    </dataValidation>
    <dataValidation operator="equal" allowBlank="1" showInputMessage="1" showErrorMessage="1" errorTitle="Atenção" error="Alíquota de recolhimento da contribuição previdenciária deve ser de 2%." sqref="F43:F47"/>
    <dataValidation type="list" allowBlank="1" showInputMessage="1" showErrorMessage="1" sqref="F10:H13">
      <formula1>$Q$7:$Q$9</formula1>
    </dataValidation>
  </dataValidations>
  <printOptions horizontalCentered="1"/>
  <pageMargins left="0.5905511811023623" right="0.1968503937007874" top="0.5511811023622047" bottom="0.3937007874015748" header="0.5118110236220472" footer="0.5118110236220472"/>
  <pageSetup fitToHeight="1" fitToWidth="1" horizontalDpi="600" verticalDpi="600" orientation="portrait" paperSize="9" scale="68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Licitações</cp:lastModifiedBy>
  <cp:lastPrinted>2018-08-31T13:45:30Z</cp:lastPrinted>
  <dcterms:created xsi:type="dcterms:W3CDTF">1998-10-30T18:34:56Z</dcterms:created>
  <dcterms:modified xsi:type="dcterms:W3CDTF">2018-08-31T13:45:35Z</dcterms:modified>
  <cp:category/>
  <cp:version/>
  <cp:contentType/>
  <cp:contentStatus/>
</cp:coreProperties>
</file>